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<sst xmlns="http://schemas.openxmlformats.org/spreadsheetml/2006/main" count="694" uniqueCount="360">
  <si>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</si>
  <si>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</si>
  <si>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</si>
  <si>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</si>
  <si>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</si>
  <si>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</si>
  <si>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</si>
  <si>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</si>
  <si>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</si>
  <si>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</si>
  <si>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</si>
  <si>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</si>
  <si>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</si>
  <si>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</si>
  <si>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</si>
  <si>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</si>
  <si>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</si>
  <si>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</si>
  <si>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</si>
  <si>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</si>
  <si>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</si>
  <si>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</si>
  <si>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</si>
  <si>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</si>
  <si>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</si>
  <si>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</si>
  <si>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</si>
  <si>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</si>
  <si>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</si>
  <si>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</si>
  <si>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</si>
  <si>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</si>
  <si>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</si>
  <si>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</si>
  <si>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</si>
  <si>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</si>
  <si>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</si>
  <si>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</si>
  <si>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</si>
  <si>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</si>
  <si>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</si>
  <si>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</si>
  <si>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</si>
  <si>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</si>
  <si>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</si>
  <si>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</si>
  <si>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</si>
  <si>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</si>
  <si>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</si>
  <si>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</si>
  <si>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</si>
  <si>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</si>
  <si>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</si>
  <si>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</si>
  <si>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</si>
  <si>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</si>
  <si>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</si>
  <si>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</si>
  <si>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</si>
  <si>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</si>
  <si>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</si>
  <si>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</si>
  <si>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</si>
  <si>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</si>
  <si>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</si>
  <si>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</si>
  <si>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</si>
  <si>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</si>
  <si>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</si>
  <si>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</si>
  <si>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</si>
  <si>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</si>
  <si>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</si>
  <si>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</si>
  <si>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</si>
  <si>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</si>
  <si>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</si>
  <si>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</si>
  <si>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</si>
  <si>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</si>
  <si>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</si>
  <si>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</si>
  <si>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</si>
  <si>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</si>
  <si>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</si>
  <si>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</si>
  <si>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</si>
  <si>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</si>
  <si>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</si>
  <si>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</si>
  <si>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</si>
  <si>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</si>
  <si>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</si>
  <si>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</si>
  <si>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</si>
  <si>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</si>
  <si>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</si>
  <si>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</si>
  <si>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</si>
  <si>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</si>
  <si>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</si>
  <si>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</si>
  <si>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</si>
  <si>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</si>
  <si>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</si>
  <si>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</si>
  <si>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</si>
  <si>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</si>
  <si>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</si>
  <si>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</si>
  <si>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</si>
  <si>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</si>
  <si>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</si>
  <si>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</si>
  <si>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</si>
  <si>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</si>
  <si>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</si>
  <si>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</si>
  <si>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</si>
  <si>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</si>
  <si>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</si>
  <si>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</si>
  <si>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</si>
  <si>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</si>
  <si>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</si>
  <si>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</si>
  <si>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</si>
  <si>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</si>
  <si>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</si>
  <si>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</si>
  <si>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</si>
  <si>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</si>
  <si>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</si>
  <si>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</si>
  <si>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</si>
  <si>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</si>
  <si>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</si>
  <si>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</si>
  <si>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</si>
  <si>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</si>
  <si>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</si>
  <si>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</si>
  <si>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</si>
  <si>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</si>
  <si>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</si>
  <si>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</si>
  <si>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</si>
  <si>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</si>
  <si>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</si>
  <si>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</si>
  <si>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</si>
  <si>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</si>
  <si>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</si>
  <si>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</si>
  <si>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</si>
  <si>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</si>
  <si>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</si>
  <si>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</si>
  <si>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</si>
  <si>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</si>
  <si>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</si>
  <si>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</si>
  <si>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</si>
  <si>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</si>
  <si>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</si>
  <si>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</si>
  <si>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</si>
  <si>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</si>
  <si>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</si>
  <si>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</si>
  <si>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</si>
  <si>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</si>
  <si>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</si>
  <si>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</si>
  <si>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</si>
  <si>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</si>
  <si>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</si>
  <si>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</si>
  <si>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</si>
  <si>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</si>
  <si>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</si>
  <si>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</si>
  <si>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</si>
  <si>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</si>
  <si>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</si>
  <si>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</si>
  <si>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</si>
  <si>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</si>
  <si>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</si>
  <si>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</si>
  <si>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</si>
  <si>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</si>
  <si>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</si>
  <si>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</si>
  <si>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</si>
  <si>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</si>
  <si>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</si>
  <si>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</si>
  <si>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</si>
  <si>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</si>
  <si>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</si>
  <si>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</si>
  <si>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</si>
  <si>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</si>
  <si>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</si>
  <si>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</si>
  <si>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</si>
  <si>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</si>
  <si>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</si>
  <si>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</si>
  <si>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</si>
  <si>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</si>
  <si>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</si>
  <si>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</si>
  <si>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</si>
  <si>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</si>
  <si>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</si>
  <si>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</si>
  <si>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</si>
  <si>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</si>
  <si>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</si>
  <si>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</si>
  <si>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</si>
  <si>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</si>
  <si>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</si>
  <si>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</si>
  <si>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</si>
  <si>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</si>
  <si>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</si>
  <si>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</si>
  <si>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</si>
  <si>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</si>
  <si>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</si>
  <si>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</si>
  <si>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</si>
  <si>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</si>
  <si>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</si>
  <si>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</si>
  <si>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</si>
  <si>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</si>
  <si>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</si>
  <si>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</si>
  <si>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</si>
  <si>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</si>
  <si>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</si>
  <si>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</si>
  <si>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</si>
  <si>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</si>
  <si>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</si>
  <si>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</si>
  <si>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</si>
  <si>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</si>
  <si>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</si>
  <si>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</si>
  <si>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</si>
  <si>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</si>
  <si>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</si>
  <si>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</si>
  <si>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</si>
  <si>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</si>
  <si>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</si>
  <si>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</si>
  <si>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</si>
  <si>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</si>
  <si>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</si>
  <si>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</si>
  <si>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</si>
  <si>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</si>
  <si>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</si>
  <si>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</si>
  <si>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</si>
  <si>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</si>
  <si>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</si>
  <si>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</si>
  <si>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</si>
  <si>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</si>
  <si>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</si>
  <si>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</si>
  <si>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</si>
  <si>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</si>
  <si>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</si>
  <si>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</si>
  <si>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</si>
  <si>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</si>
  <si>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</si>
  <si>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</si>
  <si>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</si>
  <si>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</si>
  <si>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</si>
  <si>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</si>
  <si>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</si>
  <si>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</si>
  <si>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</si>
  <si>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</si>
  <si>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</si>
  <si>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</si>
  <si>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</si>
  <si>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</si>
  <si>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</si>
  <si>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</si>
  <si>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</si>
  <si>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</si>
  <si>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</si>
  <si>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</si>
  <si>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</si>
  <si>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</si>
  <si>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</si>
  <si>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</si>
  <si>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</si>
  <si>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</si>
  <si>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</si>
  <si>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</si>
  <si>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</si>
  <si>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</si>
  <si>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</si>
  <si>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</si>
  <si>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</si>
  <si>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</si>
  <si>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</si>
  <si>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</si>
  <si>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</si>
  <si>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</si>
  <si>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</si>
  <si>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</si>
  <si>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</si>
  <si>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</si>
  <si>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</si>
  <si>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</si>
  <si>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</si>
  <si>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</si>
  <si>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</si>
  <si>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</si>
  <si>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</si>
  <si>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</si>
  <si>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</si>
  <si>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</si>
  <si>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</si>
  <si>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</si>
  <si>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</si>
  <si>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</si>
  <si>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</si>
  <si>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</si>
  <si>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</si>
  <si>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</si>
  <si>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</si>
  <si>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</si>
  <si>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</si>
  <si>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</si>
  <si>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</si>
  <si>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</si>
  <si>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</si>
  <si>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</si>
  <si>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</si>
  <si>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</si>
  <si>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</si>
  <si>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</si>
  <si>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</si>
  <si>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</si>
  <si>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r>
      <t>"</t>
    </r>
    <r>
      <rPr>
        <u val="single"/>
        <sz val="20"/>
        <rFont val="Arial Cyr"/>
        <family val="0"/>
      </rPr>
      <t xml:space="preserve">   19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</si>
  <si>
    <t xml:space="preserve">     на  "22" лютого  2021 р.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</si>
</sst>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7.emf" /><Relationship Id="rId3" Type="http://schemas.openxmlformats.org/officeDocument/2006/relationships/image" Target="../media/image26.emf" /><Relationship Id="rId4" Type="http://schemas.openxmlformats.org/officeDocument/2006/relationships/image" Target="../media/image30.emf" /><Relationship Id="rId5" Type="http://schemas.openxmlformats.org/officeDocument/2006/relationships/image" Target="../media/image32.emf" /><Relationship Id="rId6" Type="http://schemas.openxmlformats.org/officeDocument/2006/relationships/image" Target="../media/image31.emf" /><Relationship Id="rId7" Type="http://schemas.openxmlformats.org/officeDocument/2006/relationships/image" Target="../media/image34.emf" /><Relationship Id="rId8" Type="http://schemas.openxmlformats.org/officeDocument/2006/relationships/image" Target="../media/image19.emf" /><Relationship Id="rId9" Type="http://schemas.openxmlformats.org/officeDocument/2006/relationships/image" Target="../media/image38.emf" /><Relationship Id="rId10" Type="http://schemas.openxmlformats.org/officeDocument/2006/relationships/image" Target="../media/image39.emf" /><Relationship Id="rId11" Type="http://schemas.openxmlformats.org/officeDocument/2006/relationships/image" Target="../media/image20.emf" /><Relationship Id="rId12" Type="http://schemas.openxmlformats.org/officeDocument/2006/relationships/image" Target="../media/image36.emf" /><Relationship Id="rId13" Type="http://schemas.openxmlformats.org/officeDocument/2006/relationships/image" Target="../media/image37.emf" /><Relationship Id="rId14" Type="http://schemas.openxmlformats.org/officeDocument/2006/relationships/image" Target="../media/image35.emf" /><Relationship Id="rId15" Type="http://schemas.openxmlformats.org/officeDocument/2006/relationships/image" Target="../media/image33.emf" /><Relationship Id="rId16" Type="http://schemas.openxmlformats.org/officeDocument/2006/relationships/image" Target="../media/image22.emf" /><Relationship Id="rId17" Type="http://schemas.openxmlformats.org/officeDocument/2006/relationships/image" Target="../media/image24.emf" /><Relationship Id="rId18" Type="http://schemas.openxmlformats.org/officeDocument/2006/relationships/image" Target="../media/image18.emf" /><Relationship Id="rId19" Type="http://schemas.openxmlformats.org/officeDocument/2006/relationships/image" Target="../media/image25.emf" /><Relationship Id="rId20" Type="http://schemas.openxmlformats.org/officeDocument/2006/relationships/image" Target="../media/image23.emf" /><Relationship Id="rId21" Type="http://schemas.openxmlformats.org/officeDocument/2006/relationships/image" Target="../media/image27.emf" /><Relationship Id="rId22" Type="http://schemas.openxmlformats.org/officeDocument/2006/relationships/image" Target="../media/image21.emf" /><Relationship Id="rId23" Type="http://schemas.openxmlformats.org/officeDocument/2006/relationships/image" Target="../media/image28.emf" /><Relationship Id="rId24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R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f>AVERAGE(завтракл,обідл,ужинл)</f>
        <v>15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359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358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f>AM181/сред</f>
        <v>68.17273999999999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126</v>
      </c>
      <c r="H21" s="68" t="s">
        <v>7</v>
      </c>
      <c r="I21" s="68" t="s">
        <v>164</v>
      </c>
      <c r="J21" s="69" t="s">
        <v>165</v>
      </c>
      <c r="K21" s="67" t="s">
        <v>10</v>
      </c>
      <c r="L21" s="67" t="s">
        <v>94</v>
      </c>
      <c r="M21" s="67" t="s">
        <v>105</v>
      </c>
      <c r="N21" s="84"/>
      <c r="O21" s="70" t="s">
        <v>354</v>
      </c>
      <c r="P21" s="67" t="s">
        <v>74</v>
      </c>
      <c r="Q21" s="70" t="s">
        <v>235</v>
      </c>
      <c r="R21" s="67" t="s">
        <v>339</v>
      </c>
      <c r="S21" s="67" t="s">
        <v>10</v>
      </c>
      <c r="T21" s="67" t="s">
        <v>107</v>
      </c>
      <c r="U21" s="67"/>
      <c r="V21" s="67"/>
      <c r="W21" s="67" t="s">
        <v>239</v>
      </c>
      <c r="X21" s="67" t="s">
        <v>8</v>
      </c>
      <c r="Y21" s="84"/>
      <c r="Z21" s="70" t="s">
        <v>82</v>
      </c>
      <c r="AA21" s="67" t="s">
        <v>113</v>
      </c>
      <c r="AB21" s="67" t="s">
        <v>223</v>
      </c>
      <c r="AC21" s="67" t="s">
        <v>105</v>
      </c>
      <c r="AD21" s="67" t="s">
        <v>10</v>
      </c>
      <c r="AE21" s="67" t="s">
        <v>108</v>
      </c>
      <c r="AF21" s="67" t="s">
        <v>97</v>
      </c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15</v>
      </c>
      <c r="H23" s="20">
        <f>G23</f>
        <v>15</v>
      </c>
      <c r="I23" s="20">
        <f>G23</f>
        <v>15</v>
      </c>
      <c r="J23" s="20">
        <f>G23</f>
        <v>15</v>
      </c>
      <c r="K23" s="20">
        <f>G23</f>
        <v>15</v>
      </c>
      <c r="L23" s="20">
        <f>G23</f>
        <v>15</v>
      </c>
      <c r="M23" s="20">
        <f>G23</f>
        <v>15</v>
      </c>
      <c r="N23" s="86">
        <f>G23</f>
        <v>15</v>
      </c>
      <c r="O23" s="21">
        <v>15</v>
      </c>
      <c r="P23" s="20">
        <f aca="true" t="shared" si="0" ref="P23:V23">O23</f>
        <v>15</v>
      </c>
      <c r="Q23" s="21">
        <f t="shared" si="0"/>
        <v>15</v>
      </c>
      <c r="R23" s="20">
        <f t="shared" si="0"/>
        <v>15</v>
      </c>
      <c r="S23" s="20">
        <f t="shared" si="0"/>
        <v>15</v>
      </c>
      <c r="T23" s="20">
        <f t="shared" si="0"/>
        <v>15</v>
      </c>
      <c r="U23" s="20">
        <f t="shared" si="0"/>
        <v>15</v>
      </c>
      <c r="V23" s="20">
        <f t="shared" si="0"/>
        <v>15</v>
      </c>
      <c r="W23" s="20">
        <f>G23</f>
        <v>15</v>
      </c>
      <c r="X23" s="20">
        <f>W23</f>
        <v>15</v>
      </c>
      <c r="Y23" s="86">
        <f>X23</f>
        <v>15</v>
      </c>
      <c r="Z23" s="21">
        <v>15</v>
      </c>
      <c r="AA23" s="20">
        <f>Z23</f>
        <v>15</v>
      </c>
      <c r="AB23" s="20">
        <f aca="true" t="shared" si="1" ref="AB23:AG23">AA23</f>
        <v>15</v>
      </c>
      <c r="AC23" s="20">
        <f t="shared" si="1"/>
        <v>15</v>
      </c>
      <c r="AD23" s="20">
        <f t="shared" si="1"/>
        <v>15</v>
      </c>
      <c r="AE23" s="20">
        <f t="shared" si="1"/>
        <v>15</v>
      </c>
      <c r="AF23" s="20">
        <f t="shared" si="1"/>
        <v>15</v>
      </c>
      <c r="AG23" s="86">
        <f t="shared" si="1"/>
        <v>15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100</v>
      </c>
      <c r="Q24" s="41" t="str">
        <f>IF(обед3="хліб житній",DU2,(IF(обед3="хліб пшеничний",DT2,(VLOOKUP(обед3,таб,67,FALSE)))))</f>
        <v>50/35</v>
      </c>
      <c r="R24" s="41">
        <f>IF(обед4="хліб житній",DU2,(IF(обед4="хліб пшеничний",DT2,(VLOOKUP(обед4,таб,67,FALSE)))))</f>
        <v>75</v>
      </c>
      <c r="S24" s="41"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 t="str">
        <f>IF(ужин7="хліб житній",DW2,(IF(ужин7="хліб пшеничний",DV2,(VLOOKUP(ужин7,таб,67,FALSE)))))</f>
        <v>1шт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/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/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/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</v>
      </c>
      <c r="AJ27" s="166"/>
      <c r="AK27" s="170">
        <f>SUM(G28:AG28)</f>
        <v>0</v>
      </c>
      <c r="AL27" s="170"/>
      <c r="AM27" s="15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/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/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</v>
      </c>
      <c r="AJ29" s="166"/>
      <c r="AK29" s="170">
        <f>SUM(G30:AG30)</f>
        <v>0</v>
      </c>
      <c r="AL29" s="170"/>
      <c r="AM29" s="15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/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/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/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/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0.04</v>
      </c>
      <c r="AJ33" s="166"/>
      <c r="AK33" s="170">
        <f>SUM(G34:AG34)</f>
        <v>0.6</v>
      </c>
      <c r="AL33" s="170"/>
      <c r="AM33" s="153">
        <f>IF(AK33=0,0,AV117)</f>
        <v>98.2</v>
      </c>
      <c r="AN33" s="155">
        <f>AK33*AM33</f>
        <v>58.92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  <v>0.6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/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/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/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/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34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0.114</v>
      </c>
      <c r="AJ37" s="166"/>
      <c r="AK37" s="170">
        <f>SUM(G38:AG38)</f>
        <v>1.71</v>
      </c>
      <c r="AL37" s="170"/>
      <c r="AM37" s="153">
        <f>IF(AK37=0,0,AX117)</f>
        <v>57.16</v>
      </c>
      <c r="AN37" s="155">
        <f>AK37*AM37</f>
        <v>97.74359999999999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/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  <v>0.51</v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/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/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/>
      <c r="N41" s="88">
        <f>VLOOKUP(завтрак8,таб,10,FALSE)</f>
        <v>0</v>
      </c>
      <c r="O41" s="30">
        <v>10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0.045</v>
      </c>
      <c r="AJ41" s="166"/>
      <c r="AK41" s="170">
        <f>SUM(G42:AG42)</f>
        <v>0.6749999999999999</v>
      </c>
      <c r="AL41" s="170"/>
      <c r="AM41" s="153">
        <f>IF(AK41=0,0,AZ117)</f>
        <v>165.332</v>
      </c>
      <c r="AN41" s="155">
        <f>AK41*AM41</f>
        <v>111.59909999999998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0.075</v>
      </c>
      <c r="H42" s="47">
        <f t="shared" si="26"/>
      </c>
      <c r="I42" s="46">
        <f t="shared" si="26"/>
        <v>0.225</v>
      </c>
      <c r="J42" s="47">
        <f t="shared" si="26"/>
      </c>
      <c r="K42" s="46">
        <f t="shared" si="26"/>
      </c>
      <c r="L42" s="46">
        <f t="shared" si="26"/>
      </c>
      <c r="M42" s="46"/>
      <c r="N42" s="89">
        <f t="shared" si="26"/>
      </c>
      <c r="O42" s="48">
        <f aca="true" t="shared" si="27" ref="O42:T42">IF(O41=0,"",обідл*O41/1000)</f>
        <v>0.15</v>
      </c>
      <c r="P42" s="46">
        <f t="shared" si="27"/>
        <v>0.12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0.105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/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/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/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/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/>
      <c r="N47" s="88">
        <f>VLOOKUP(завтрак8,таб,13,FALSE)</f>
        <v>0</v>
      </c>
      <c r="O47" s="30">
        <v>4</v>
      </c>
      <c r="P47" s="28">
        <f>VLOOKUP(обед2,таб,13,FALSE)</f>
        <v>0</v>
      </c>
      <c r="Q47" s="29">
        <v>2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5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2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0.015000000000000001</v>
      </c>
      <c r="AJ47" s="166"/>
      <c r="AK47" s="170">
        <f>SUM(G48:AG48)</f>
        <v>0.225</v>
      </c>
      <c r="AL47" s="170"/>
      <c r="AM47" s="153">
        <f>IF(AK47=0,0,BC117)</f>
        <v>44</v>
      </c>
      <c r="AN47" s="155">
        <f>AK47*AM47</f>
        <v>9.9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/>
      <c r="N48" s="89">
        <f t="shared" si="35"/>
      </c>
      <c r="O48" s="48">
        <f aca="true" t="shared" si="36" ref="O48:T48">IF(O47=0,"",обідл*O47/1000)</f>
        <v>0.06</v>
      </c>
      <c r="P48" s="46">
        <f t="shared" si="36"/>
      </c>
      <c r="Q48" s="47">
        <f t="shared" si="36"/>
        <v>0.03</v>
      </c>
      <c r="R48" s="46">
        <f t="shared" si="36"/>
        <v>0.03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0.075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0.03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/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10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57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0.308</v>
      </c>
      <c r="AJ49" s="166"/>
      <c r="AK49" s="170">
        <f>SUM(G50:AG50)</f>
        <v>4.62</v>
      </c>
      <c r="AL49" s="170"/>
      <c r="AM49" s="153">
        <f>IF(AK49=0,0,BD117)</f>
        <v>18.8</v>
      </c>
      <c r="AN49" s="155">
        <f>AK49*AM49</f>
        <v>86.85600000000001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  <v>2.115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1.5</v>
      </c>
      <c r="M50" s="46"/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  <v>0.15</v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0.855</v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/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/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/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0.20800000000000002</v>
      </c>
      <c r="AJ53" s="166"/>
      <c r="AK53" s="170">
        <f>SUM(G54:AG54)</f>
        <v>3.12</v>
      </c>
      <c r="AL53" s="170"/>
      <c r="AM53" s="153">
        <f>IF(AK53=0,0,BF117)</f>
        <v>24.53</v>
      </c>
      <c r="AN53" s="155">
        <f>AK53*AM53</f>
        <v>76.5336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/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3.12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/>
      <c r="N55" s="88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</v>
      </c>
      <c r="AJ55" s="166"/>
      <c r="AK55" s="170">
        <f>SUM(G56:AG56)</f>
        <v>0.3</v>
      </c>
      <c r="AL55" s="170"/>
      <c r="AM55" s="153">
        <f>IF(AK55=0,0,BG117)</f>
        <v>63.86</v>
      </c>
      <c r="AN55" s="155">
        <f>AK55*AM55</f>
        <v>19.157999999999998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/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/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</v>
      </c>
      <c r="AJ57" s="166"/>
      <c r="AK57" s="170">
        <f>SUM(G58:AG58)</f>
        <v>0</v>
      </c>
      <c r="AL57" s="170"/>
      <c r="AM57" s="15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/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/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0.015000000000000001</v>
      </c>
      <c r="AJ59" s="166"/>
      <c r="AK59" s="170">
        <f>SUM(G60:AG60)</f>
        <v>0.225</v>
      </c>
      <c r="AL59" s="170"/>
      <c r="AM59" s="153">
        <f>IF(AK59=0,0,BI117)</f>
        <v>128</v>
      </c>
      <c r="AN59" s="155">
        <f>AK59*AM59</f>
        <v>28.8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0.225</v>
      </c>
      <c r="K60" s="46">
        <f t="shared" si="53"/>
      </c>
      <c r="L60" s="46">
        <f t="shared" si="53"/>
      </c>
      <c r="M60" s="46"/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/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1</v>
      </c>
      <c r="AG61" s="94">
        <f>VLOOKUP(ужин8,таб,20,FALSE)</f>
        <v>0</v>
      </c>
      <c r="AH61" s="167">
        <v>612064</v>
      </c>
      <c r="AI61" s="165">
        <f>AK61/сред</f>
        <v>1</v>
      </c>
      <c r="AJ61" s="166"/>
      <c r="AK61" s="266">
        <f>SUM(G62:AG62)</f>
        <v>15</v>
      </c>
      <c r="AL61" s="266"/>
      <c r="AM61" s="153">
        <f>IF(AK61=0,0,BJ117)</f>
        <v>2.7</v>
      </c>
      <c r="AN61" s="155">
        <f>AK61*AM61</f>
        <v>40.5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/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  <v>15</v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/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</v>
      </c>
      <c r="AJ63" s="166"/>
      <c r="AK63" s="170">
        <f>SUM(G64:AG64)</f>
        <v>0</v>
      </c>
      <c r="AL63" s="170"/>
      <c r="AM63" s="15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/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/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4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57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0.061000000000000006</v>
      </c>
      <c r="AJ65" s="166"/>
      <c r="AK65" s="170">
        <f>SUM(G66:AG66)</f>
        <v>0.915</v>
      </c>
      <c r="AL65" s="170"/>
      <c r="AM65" s="153">
        <f>IF(AK65=0,0,BL117)</f>
        <v>11.4</v>
      </c>
      <c r="AN65" s="155">
        <f>AK65*AM65</f>
        <v>10.431000000000001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/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0.06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0.855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/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</v>
      </c>
      <c r="AJ67" s="166"/>
      <c r="AK67" s="170">
        <f>SUM(G68:AG68)</f>
        <v>0</v>
      </c>
      <c r="AL67" s="170"/>
      <c r="AM67" s="15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/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/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48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0.048</v>
      </c>
      <c r="AJ69" s="166"/>
      <c r="AK69" s="170">
        <f>SUM(G70:AG70)</f>
        <v>0.72</v>
      </c>
      <c r="AL69" s="170"/>
      <c r="AM69" s="153">
        <f>IF(AK69=0,0,BN117)</f>
        <v>36.7</v>
      </c>
      <c r="AN69" s="155">
        <f>AK69*AM69</f>
        <v>26.424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/>
      <c r="N70" s="89">
        <f t="shared" si="68"/>
      </c>
      <c r="O70" s="48">
        <f aca="true" t="shared" si="69" ref="O70:T70">IF(O69=0,"",обідл*O69/1000)</f>
      </c>
      <c r="P70" s="46">
        <f t="shared" si="69"/>
        <v>0.72</v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/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</v>
      </c>
      <c r="AJ71" s="166"/>
      <c r="AK71" s="170">
        <f>SUM(G72:AG72)</f>
        <v>0</v>
      </c>
      <c r="AL71" s="170"/>
      <c r="AM71" s="15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/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>
        <f>VLOOKUP(завтрак1,таб,26,FALSE)</f>
        <v>40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/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0.04</v>
      </c>
      <c r="AJ73" s="166"/>
      <c r="AK73" s="170">
        <f>SUM(G74:AG74)</f>
        <v>0.6</v>
      </c>
      <c r="AL73" s="170"/>
      <c r="AM73" s="153">
        <f>IF(AK73=0,0,BP117)</f>
        <v>11.25</v>
      </c>
      <c r="AN73" s="155">
        <f>AK73*AM73</f>
        <v>6.75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  <v>0.6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/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/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/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/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/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/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/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/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/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/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7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0.007</v>
      </c>
      <c r="AJ83" s="166"/>
      <c r="AK83" s="170">
        <f>SUM(G84:AG84)</f>
        <v>0.105</v>
      </c>
      <c r="AL83" s="170"/>
      <c r="AM83" s="153">
        <f>IF(AK83=0,0,BR117)</f>
        <v>24.1</v>
      </c>
      <c r="AN83" s="155">
        <f>AK83*AM83</f>
        <v>2.5305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/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  <v>0.105</v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/>
      <c r="N85" s="88">
        <f>VLOOKUP(завтрак8,таб,29,FALSE)</f>
        <v>0</v>
      </c>
      <c r="O85" s="39">
        <f>VLOOKUP(обед1,таб,29,FALSE)</f>
        <v>12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0.012</v>
      </c>
      <c r="AJ85" s="166"/>
      <c r="AK85" s="170">
        <f>SUM(G86:AG86)</f>
        <v>0.18</v>
      </c>
      <c r="AL85" s="170"/>
      <c r="AM85" s="153">
        <f>IF(AK85=0,0,BS117)</f>
        <v>17</v>
      </c>
      <c r="AN85" s="155">
        <f>AK85*AM85</f>
        <v>3.06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/>
      <c r="N86" s="89">
        <f t="shared" si="92"/>
      </c>
      <c r="O86" s="50">
        <f aca="true" t="shared" si="93" ref="O86:T86">IF(O85=0,"",обідл*O85/1000)</f>
        <v>0.18</v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/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/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/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/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/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/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/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/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/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14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1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94">
        <f>VLOOKUP(ужин8,таб,33,FALSE)</f>
        <v>0</v>
      </c>
      <c r="AH97" s="167">
        <v>614002</v>
      </c>
      <c r="AI97" s="165">
        <f>AK97/сред</f>
        <v>0.05999999999999999</v>
      </c>
      <c r="AJ97" s="166"/>
      <c r="AK97" s="170">
        <f>SUM(G98:AG98)</f>
        <v>0.8999999999999999</v>
      </c>
      <c r="AL97" s="170"/>
      <c r="AM97" s="153">
        <f>IF(AK97=0,0,BW117)</f>
        <v>21</v>
      </c>
      <c r="AN97" s="155">
        <f>AK97*AM97</f>
        <v>18.9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  <v>0.075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</v>
      </c>
      <c r="M98" s="46"/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0.21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  <v>0.015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</v>
      </c>
      <c r="AF98" s="46">
        <f t="shared" si="109"/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/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/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/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/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</v>
      </c>
      <c r="AJ101" s="166"/>
      <c r="AK101" s="170">
        <f>SUM(G102:AG102)</f>
        <v>0</v>
      </c>
      <c r="AL101" s="170"/>
      <c r="AM101" s="15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/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/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/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/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</v>
      </c>
      <c r="AJ105" s="166"/>
      <c r="AK105" s="170">
        <f>SUM(G106:AG106)</f>
        <v>0</v>
      </c>
      <c r="AL105" s="170"/>
      <c r="AM105" s="15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/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/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0.02</v>
      </c>
      <c r="AJ107" s="166"/>
      <c r="AK107" s="170">
        <f>SUM(G108:AG108)</f>
        <v>0.3</v>
      </c>
      <c r="AL107" s="170"/>
      <c r="AM107" s="153">
        <f>IF(AK107=0,0,CB117)</f>
        <v>62</v>
      </c>
      <c r="AN107" s="155">
        <f>AK107*AM107</f>
        <v>18.599999999999998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/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</v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/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/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/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0.18000000000000002</v>
      </c>
      <c r="AJ111" s="166"/>
      <c r="AK111" s="170">
        <f>SUM(G112:AG112)</f>
        <v>2.7</v>
      </c>
      <c r="AL111" s="170"/>
      <c r="AM111" s="153">
        <f>IF(AK111=0,0,CD117)</f>
        <v>21.7</v>
      </c>
      <c r="AN111" s="155">
        <f>AK111*AM111</f>
        <v>58.59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/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2.7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/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/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0.6</v>
      </c>
      <c r="AJ115" s="166"/>
      <c r="AK115" s="170">
        <f>SUM(G116:AG116)</f>
        <v>9</v>
      </c>
      <c r="AL115" s="170"/>
      <c r="AM115" s="153">
        <f>IF(AK115=0,0,CF117)</f>
        <v>16.8</v>
      </c>
      <c r="AN115" s="155">
        <f>AK115*AM115</f>
        <v>151.20000000000002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v>4.5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4.5</v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345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/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/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/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/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/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/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/>
      <c r="N123" s="88">
        <f>VLOOKUP(завтрак8,таб,86,FALSE)</f>
        <v>0</v>
      </c>
      <c r="O123" s="36">
        <v>1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0.001</v>
      </c>
      <c r="AJ123" s="166"/>
      <c r="AK123" s="170">
        <f>SUM(G124:AG124)</f>
        <v>0.015</v>
      </c>
      <c r="AL123" s="170"/>
      <c r="AM123" s="153">
        <v>58</v>
      </c>
      <c r="AN123" s="155">
        <f>AK123*AM123</f>
        <v>0.87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/>
      <c r="N124" s="89">
        <f t="shared" si="146"/>
      </c>
      <c r="O124" s="48">
        <f aca="true" t="shared" si="147" ref="O124:V124">IF(O123=0,"",обідл*O123/1000)</f>
        <v>0.015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/>
      <c r="N125" s="88">
        <f>VLOOKUP(завтрак8,таб,43,FALSE)</f>
        <v>0</v>
      </c>
      <c r="O125" s="39">
        <f>VLOOKUP(обед1,таб,43,FALSE)</f>
        <v>120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207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0.327</v>
      </c>
      <c r="AJ125" s="166"/>
      <c r="AK125" s="170">
        <f>SUM(G126:AG126)</f>
        <v>4.905</v>
      </c>
      <c r="AL125" s="170"/>
      <c r="AM125" s="153">
        <f>IF(AK125=0,0,CG117)</f>
        <v>13.1</v>
      </c>
      <c r="AN125" s="155">
        <f>AK125*AM125</f>
        <v>64.2555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/>
      <c r="N126" s="89">
        <f t="shared" si="149"/>
      </c>
      <c r="O126" s="50">
        <f aca="true" t="shared" si="150" ref="O126:V126">IF(O125=0,"",обідл*O125/1000)</f>
        <v>1.8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3.105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/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84.4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0.0844</v>
      </c>
      <c r="AJ127" s="166"/>
      <c r="AK127" s="170">
        <f>SUM(G128:AG128)</f>
        <v>1.266</v>
      </c>
      <c r="AL127" s="170"/>
      <c r="AM127" s="153">
        <f>IF(AK127=0,0,CH117)</f>
        <v>4.25</v>
      </c>
      <c r="AN127" s="155">
        <f>AK127*AM127</f>
        <v>5.3805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/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  <v>1.266</v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/>
      <c r="N129" s="88">
        <f>VLOOKUP(завтрак8,таб,45,FALSE)</f>
        <v>0</v>
      </c>
      <c r="O129" s="39">
        <f>VLOOKUP(обед1,таб,45,FALSE)</f>
        <v>15</v>
      </c>
      <c r="P129" s="38">
        <f>VLOOKUP(обед2,таб,45,FALSE)</f>
        <v>0</v>
      </c>
      <c r="Q129" s="37">
        <f>VLOOKUP(обед3,таб,45,FALSE)</f>
        <v>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0.033</v>
      </c>
      <c r="AJ129" s="166"/>
      <c r="AK129" s="170">
        <f>SUM(G130:AG130)</f>
        <v>0.495</v>
      </c>
      <c r="AL129" s="170"/>
      <c r="AM129" s="153">
        <f>IF(AK129=0,0,CI117)</f>
        <v>5.9</v>
      </c>
      <c r="AN129" s="155">
        <f>AK129*AM129</f>
        <v>2.9205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/>
      <c r="N130" s="89">
        <f t="shared" si="155"/>
      </c>
      <c r="O130" s="50">
        <f aca="true" t="shared" si="156" ref="O130:V130">IF(O129=0,"",обідл*O129/1000)</f>
        <v>0.225</v>
      </c>
      <c r="P130" s="45">
        <f t="shared" si="156"/>
      </c>
      <c r="Q130" s="49">
        <f t="shared" si="156"/>
        <v>0.12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  <v>0.15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/>
      <c r="N131" s="88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23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0.038</v>
      </c>
      <c r="AJ131" s="166"/>
      <c r="AK131" s="170">
        <f>SUM(G132:AG132)</f>
        <v>0.57</v>
      </c>
      <c r="AL131" s="170"/>
      <c r="AM131" s="153">
        <f>IF(AK131=0,0,CJ117)</f>
        <v>7.8</v>
      </c>
      <c r="AN131" s="155">
        <f>AK131*AM131</f>
        <v>4.446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/>
      <c r="N132" s="89">
        <f t="shared" si="158"/>
      </c>
      <c r="O132" s="48">
        <f aca="true" t="shared" si="159" ref="O132:V132">IF(O131=0,"",обідл*O131/1000)</f>
        <v>0.225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  <v>0.345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/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/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/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</v>
      </c>
      <c r="AJ135" s="166"/>
      <c r="AK135" s="170">
        <f>SUM(G136:AG136)</f>
        <v>0</v>
      </c>
      <c r="AL135" s="170"/>
      <c r="AM135" s="15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/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/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</v>
      </c>
      <c r="AJ137" s="166"/>
      <c r="AK137" s="170">
        <f>SUM(G138:AG138)</f>
        <v>0</v>
      </c>
      <c r="AL137" s="170"/>
      <c r="AM137" s="153">
        <f>IF(AK137=0,0,CO117)</f>
        <v>0</v>
      </c>
      <c r="AN137" s="155">
        <f>AK137*AM137</f>
        <v>0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/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/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/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/>
      <c r="N141" s="88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0.002</v>
      </c>
      <c r="AJ141" s="166"/>
      <c r="AK141" s="170">
        <f>SUM(G142:AG142)</f>
        <v>0.03</v>
      </c>
      <c r="AL141" s="170"/>
      <c r="AM141" s="153">
        <f>IF(AK141=0,0,CM117)</f>
        <v>52.8</v>
      </c>
      <c r="AN141" s="155">
        <f>AK141*AM141</f>
        <v>1.5839999999999999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/>
      <c r="N142" s="89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  <v>0.015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  <v>0.015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/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0.1</v>
      </c>
      <c r="AJ143" s="166"/>
      <c r="AK143" s="170">
        <f>SUM(G144:AG144)</f>
        <v>1.5</v>
      </c>
      <c r="AL143" s="170"/>
      <c r="AM143" s="153">
        <f>IF(AK143=0,0,DF117)</f>
        <v>26.5</v>
      </c>
      <c r="AN143" s="155">
        <f>AK143*AM143</f>
        <v>39.75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/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1.5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/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</v>
      </c>
      <c r="AJ145" s="166"/>
      <c r="AK145" s="170">
        <f>SUM(G146:AG146)</f>
        <v>0</v>
      </c>
      <c r="AL145" s="170"/>
      <c r="AM145" s="15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/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/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</v>
      </c>
      <c r="AJ147" s="166"/>
      <c r="AK147" s="170">
        <f>SUM(G148:AG148)</f>
        <v>4.95</v>
      </c>
      <c r="AL147" s="170"/>
      <c r="AM147" s="153">
        <f>IF(AK147=0,0,CQ117)</f>
        <v>13.8</v>
      </c>
      <c r="AN147" s="155">
        <f>AK147*AM147</f>
        <v>68.31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1.5</v>
      </c>
      <c r="L148" s="46">
        <f t="shared" si="182"/>
      </c>
      <c r="M148" s="46"/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2.25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/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/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/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/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342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/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/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/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/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/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0.002</v>
      </c>
      <c r="AJ157" s="166"/>
      <c r="AK157" s="170">
        <f>SUM(G158:AG158)</f>
        <v>0.03</v>
      </c>
      <c r="AL157" s="170"/>
      <c r="AM157" s="153">
        <f>IF(AK157=0,0,CV117)</f>
        <v>150</v>
      </c>
      <c r="AN157" s="155">
        <f>AK157*AM157</f>
        <v>4.5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0.03</v>
      </c>
      <c r="M158" s="46"/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/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</v>
      </c>
      <c r="AJ159" s="166"/>
      <c r="AK159" s="170">
        <f>SUM(G160:AG160)</f>
        <v>0</v>
      </c>
      <c r="AL159" s="170"/>
      <c r="AM159" s="15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/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/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</v>
      </c>
      <c r="AJ161" s="166"/>
      <c r="AK161" s="170">
        <f>SUM(G162:AG162)</f>
        <v>0</v>
      </c>
      <c r="AL161" s="170"/>
      <c r="AM161" s="15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/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/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0.12</v>
      </c>
      <c r="AL163" s="170"/>
      <c r="AM163" s="153">
        <f>IF(AK163=0,0,CY117)</f>
        <v>10.24</v>
      </c>
      <c r="AN163" s="155">
        <f>AK163*AM163</f>
        <v>1.2288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/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/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0.001</v>
      </c>
      <c r="AJ165" s="166"/>
      <c r="AK165" s="170">
        <f>SUM(G166:AG166)</f>
        <v>0.015</v>
      </c>
      <c r="AL165" s="170"/>
      <c r="AM165" s="153">
        <f>IF(AK165=0,0,CZ117)</f>
        <v>190</v>
      </c>
      <c r="AN165" s="155">
        <f>AK165*AM165</f>
        <v>2.85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/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0.015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/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/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/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/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/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>
        <f>SUM(G172:AG172)</f>
        <v>0</v>
      </c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/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/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/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/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</v>
      </c>
      <c r="AJ175" s="166"/>
      <c r="AK175" s="170">
        <f>SUM(G176:AG176)</f>
        <v>0</v>
      </c>
      <c r="AL175" s="170"/>
      <c r="AM175" s="153">
        <f>IF(AK175=0,0,DI117)</f>
        <v>0</v>
      </c>
      <c r="AN175" s="155">
        <f>AK175*AM175</f>
        <v>0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/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/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/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/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/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1022.5910999999999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2021-02-19T06:45:32Z</cp:lastPrinted>
  <dcterms:created xsi:type="dcterms:W3CDTF">1996-10-08T23:32:33Z</dcterms:created>
  <dcterms:modified xsi:type="dcterms:W3CDTF">2021-02-22T06:12:31Z</dcterms:modified>
  <cp:category/>
  <cp:version/>
  <cp:contentType/>
  <cp:contentStatus/>
</cp:coreProperties>
</file>